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<sst xmlns="http://schemas.openxmlformats.org/spreadsheetml/2006/main" count="689" uniqueCount="357">
  <si>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</si>
  <si>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</si>
  <si>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</si>
  <si>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</si>
  <si>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</si>
  <si>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</si>
  <si>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</si>
  <si>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</si>
  <si>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</si>
  <si>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</si>
  <si>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</si>
  <si>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</si>
  <si>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</si>
  <si>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</si>
  <si>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</si>
  <si>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</si>
  <si>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</si>
  <si>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</si>
  <si>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</si>
  <si>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</si>
  <si>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</si>
  <si>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</si>
  <si>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</si>
  <si>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</si>
  <si>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</si>
  <si>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</si>
  <si>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</si>
  <si>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</si>
  <si>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</si>
  <si>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</si>
  <si>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</si>
  <si>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</si>
  <si>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</si>
  <si>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</si>
  <si>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</si>
  <si>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</si>
  <si>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</si>
  <si>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</si>
  <si>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</si>
  <si>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</si>
  <si>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</si>
  <si>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</si>
  <si>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</si>
  <si>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</si>
  <si>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</si>
  <si>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</si>
  <si>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</si>
  <si>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</si>
  <si>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</si>
  <si>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</si>
  <si>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</si>
  <si>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</si>
  <si>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</si>
  <si>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</si>
  <si>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</si>
  <si>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</si>
  <si>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</si>
  <si>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</si>
  <si>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</si>
  <si>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</si>
  <si>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</si>
  <si>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</si>
  <si>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</si>
  <si>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</si>
  <si>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</si>
  <si>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</si>
  <si>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</si>
  <si>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</si>
  <si>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</si>
  <si>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</si>
  <si>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</si>
  <si>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</si>
  <si>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</si>
  <si>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</si>
  <si>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</si>
  <si>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</si>
  <si>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</si>
  <si>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</si>
  <si>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</si>
  <si>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</si>
  <si>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</si>
  <si>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</si>
  <si>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</si>
  <si>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</si>
  <si>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</si>
  <si>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</si>
  <si>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</si>
  <si>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</si>
  <si>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</si>
  <si>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</si>
  <si>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</si>
  <si>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</si>
  <si>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</si>
  <si>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</si>
  <si>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</si>
  <si>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</si>
  <si>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</si>
  <si>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</si>
  <si>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</si>
  <si>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</si>
  <si>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</si>
  <si>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</si>
  <si>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</si>
  <si>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</si>
  <si>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</si>
  <si>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</si>
  <si>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</si>
  <si>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</si>
  <si>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</si>
  <si>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</si>
  <si>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</si>
  <si>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</si>
  <si>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</si>
  <si>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</si>
  <si>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</si>
  <si>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</si>
  <si>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</si>
  <si>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</si>
  <si>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</si>
  <si>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</si>
  <si>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</si>
  <si>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</si>
  <si>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</si>
  <si>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</si>
  <si>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</si>
  <si>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</si>
  <si>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</si>
  <si>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</si>
  <si>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</si>
  <si>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</si>
  <si>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</si>
  <si>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</si>
  <si>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</si>
  <si>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</si>
  <si>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</si>
  <si>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</si>
  <si>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</si>
  <si>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</si>
  <si>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</si>
  <si>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</si>
  <si>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</si>
  <si>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</si>
  <si>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</si>
  <si>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</si>
  <si>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</si>
  <si>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</si>
  <si>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</si>
  <si>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</si>
  <si>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</si>
  <si>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</si>
  <si>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</si>
  <si>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</si>
  <si>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</si>
  <si>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</si>
  <si>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</si>
  <si>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</si>
  <si>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</si>
  <si>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</si>
  <si>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</si>
  <si>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</si>
  <si>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</si>
  <si>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</si>
  <si>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</si>
  <si>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</si>
  <si>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</si>
  <si>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</si>
  <si>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</si>
  <si>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</si>
  <si>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</si>
  <si>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</si>
  <si>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</si>
  <si>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</si>
  <si>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</si>
  <si>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</si>
  <si>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</si>
  <si>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</si>
  <si>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</si>
  <si>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</si>
  <si>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</si>
  <si>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</si>
  <si>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</si>
  <si>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</si>
  <si>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</si>
  <si>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</si>
  <si>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</si>
  <si>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</si>
  <si>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</si>
  <si>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</si>
  <si>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</si>
  <si>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</si>
  <si>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</si>
  <si>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</si>
  <si>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</si>
  <si>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</si>
  <si>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</si>
  <si>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</si>
  <si>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</si>
  <si>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</si>
  <si>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</si>
  <si>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</si>
  <si>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</si>
  <si>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</si>
  <si>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</si>
  <si>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</si>
  <si>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</si>
  <si>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</si>
  <si>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</si>
  <si>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</si>
  <si>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</si>
  <si>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</si>
  <si>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</si>
  <si>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</si>
  <si>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</si>
  <si>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</si>
  <si>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</si>
  <si>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</si>
  <si>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</si>
  <si>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</si>
  <si>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</si>
  <si>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</si>
  <si>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</si>
  <si>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</si>
  <si>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</si>
  <si>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</si>
  <si>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</si>
  <si>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</si>
  <si>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</si>
  <si>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</si>
  <si>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</si>
  <si>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</si>
  <si>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</si>
  <si>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</si>
  <si>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</si>
  <si>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</si>
  <si>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</si>
  <si>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</si>
  <si>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</si>
  <si>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</si>
  <si>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</si>
  <si>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</si>
  <si>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</si>
  <si>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</si>
  <si>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</si>
  <si>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</si>
  <si>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</si>
  <si>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</si>
  <si>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</si>
  <si>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</si>
  <si>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</si>
  <si>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</si>
  <si>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</si>
  <si>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</si>
  <si>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</si>
  <si>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</si>
  <si>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</si>
  <si>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</si>
  <si>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</si>
  <si>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</si>
  <si>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</si>
  <si>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</si>
  <si>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</si>
  <si>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</si>
  <si>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</si>
  <si>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</si>
  <si>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</si>
  <si>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</si>
  <si>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</si>
  <si>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</si>
  <si>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</si>
  <si>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</si>
  <si>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</si>
  <si>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</si>
  <si>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</si>
  <si>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</si>
  <si>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</si>
  <si>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</si>
  <si>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</si>
  <si>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</si>
  <si>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</si>
  <si>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</si>
  <si>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</si>
  <si>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</si>
  <si>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</si>
  <si>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</si>
  <si>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</si>
  <si>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</si>
  <si>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</si>
  <si>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</si>
  <si>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</si>
  <si>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</si>
  <si>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</si>
  <si>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</si>
  <si>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</si>
  <si>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</si>
  <si>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</si>
  <si>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</si>
  <si>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</si>
  <si>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</si>
  <si>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</si>
  <si>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</si>
  <si>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</si>
  <si>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</si>
  <si>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</si>
  <si>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</si>
  <si>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</si>
  <si>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</si>
  <si>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</si>
  <si>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</si>
  <si>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</si>
  <si>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</si>
  <si>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</si>
  <si>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</si>
  <si>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</si>
  <si>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</si>
  <si>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</si>
  <si>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</si>
  <si>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</si>
  <si>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</si>
  <si>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</si>
  <si>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</si>
  <si>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</si>
  <si>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</si>
  <si>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</si>
  <si>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</si>
  <si>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</si>
  <si>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</si>
  <si>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</si>
  <si>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</si>
  <si>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</si>
  <si>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</si>
  <si>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</si>
  <si>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</si>
  <si>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</si>
  <si>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</si>
  <si>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</si>
  <si>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</si>
  <si>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</si>
  <si>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</si>
  <si>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</si>
  <si>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</si>
  <si>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</si>
  <si>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</si>
  <si>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</si>
  <si>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</si>
  <si>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</si>
  <si>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</si>
  <si>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</si>
  <si>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</si>
  <si>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</si>
  <si>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</si>
  <si>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</si>
  <si>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</si>
  <si>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</si>
  <si>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</si>
  <si>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</si>
  <si>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</si>
  <si>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 xml:space="preserve">     на  "11" жовтня  2020 р.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</si>
</sst>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4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2" fontId="11" fillId="0" borderId="21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218" fontId="11" fillId="0" borderId="17" xfId="0" applyNumberFormat="1" applyFont="1" applyBorder="1" applyAlignment="1">
      <alignment horizontal="center" vertical="center" wrapText="1"/>
    </xf>
    <xf numFmtId="218" fontId="11" fillId="0" borderId="15" xfId="0" applyNumberFormat="1" applyFont="1" applyBorder="1" applyAlignment="1">
      <alignment horizontal="center" vertical="center" wrapText="1"/>
    </xf>
    <xf numFmtId="218" fontId="11" fillId="0" borderId="1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center" textRotation="90" wrapText="1"/>
    </xf>
    <xf numFmtId="2" fontId="22" fillId="0" borderId="10" xfId="0" applyNumberFormat="1" applyFont="1" applyBorder="1" applyAlignment="1">
      <alignment horizontal="center" vertical="center" textRotation="90" wrapText="1"/>
    </xf>
    <xf numFmtId="0" fontId="22" fillId="0" borderId="10" xfId="0" applyNumberFormat="1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22" fillId="0" borderId="25" xfId="0" applyFont="1" applyBorder="1" applyAlignment="1">
      <alignment horizontal="center" vertical="center" textRotation="90" wrapText="1"/>
    </xf>
    <xf numFmtId="0" fontId="19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218" fontId="11" fillId="0" borderId="27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textRotation="90" wrapText="1"/>
    </xf>
    <xf numFmtId="0" fontId="19" fillId="0" borderId="29" xfId="0" applyFont="1" applyBorder="1" applyAlignment="1">
      <alignment horizontal="center" vertical="top" wrapText="1"/>
    </xf>
    <xf numFmtId="0" fontId="9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2" fillId="0" borderId="30" xfId="0" applyFont="1" applyBorder="1" applyAlignment="1">
      <alignment horizontal="center" vertical="center" wrapText="1"/>
    </xf>
    <xf numFmtId="2" fontId="11" fillId="0" borderId="31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218" fontId="11" fillId="0" borderId="31" xfId="0" applyNumberFormat="1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9" fillId="0" borderId="16" xfId="0" applyFont="1" applyBorder="1" applyAlignment="1">
      <alignment horizontal="left" vertical="justify" wrapText="1"/>
    </xf>
    <xf numFmtId="17" fontId="10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5" fillId="0" borderId="19" xfId="0" applyNumberFormat="1" applyFont="1" applyBorder="1" applyAlignment="1">
      <alignment horizontal="right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218" fontId="24" fillId="0" borderId="11" xfId="0" applyNumberFormat="1" applyFont="1" applyBorder="1" applyAlignment="1">
      <alignment horizontal="center" vertical="center" wrapText="1"/>
    </xf>
    <xf numFmtId="218" fontId="24" fillId="0" borderId="1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1" fontId="24" fillId="0" borderId="11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218" fontId="24" fillId="0" borderId="16" xfId="0" applyNumberFormat="1" applyFont="1" applyBorder="1" applyAlignment="1">
      <alignment horizontal="center" vertical="center" wrapText="1"/>
    </xf>
    <xf numFmtId="218" fontId="24" fillId="0" borderId="17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3" fillId="0" borderId="23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wrapText="1"/>
    </xf>
    <xf numFmtId="49" fontId="13" fillId="0" borderId="2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49" fontId="13" fillId="0" borderId="14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1.emf" /><Relationship Id="rId3" Type="http://schemas.openxmlformats.org/officeDocument/2006/relationships/image" Target="../media/image28.emf" /><Relationship Id="rId4" Type="http://schemas.openxmlformats.org/officeDocument/2006/relationships/image" Target="../media/image24.emf" /><Relationship Id="rId5" Type="http://schemas.openxmlformats.org/officeDocument/2006/relationships/image" Target="../media/image18.emf" /><Relationship Id="rId6" Type="http://schemas.openxmlformats.org/officeDocument/2006/relationships/image" Target="../media/image22.emf" /><Relationship Id="rId7" Type="http://schemas.openxmlformats.org/officeDocument/2006/relationships/image" Target="../media/image26.emf" /><Relationship Id="rId8" Type="http://schemas.openxmlformats.org/officeDocument/2006/relationships/image" Target="../media/image27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5.emf" /><Relationship Id="rId12" Type="http://schemas.openxmlformats.org/officeDocument/2006/relationships/image" Target="../media/image29.emf" /><Relationship Id="rId13" Type="http://schemas.openxmlformats.org/officeDocument/2006/relationships/image" Target="../media/image1.emf" /><Relationship Id="rId14" Type="http://schemas.openxmlformats.org/officeDocument/2006/relationships/image" Target="../media/image30.emf" /><Relationship Id="rId15" Type="http://schemas.openxmlformats.org/officeDocument/2006/relationships/image" Target="../media/image31.emf" /><Relationship Id="rId16" Type="http://schemas.openxmlformats.org/officeDocument/2006/relationships/image" Target="../media/image19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34.emf" /><Relationship Id="rId20" Type="http://schemas.openxmlformats.org/officeDocument/2006/relationships/image" Target="../media/image20.emf" /><Relationship Id="rId21" Type="http://schemas.openxmlformats.org/officeDocument/2006/relationships/image" Target="../media/image35.emf" /><Relationship Id="rId22" Type="http://schemas.openxmlformats.org/officeDocument/2006/relationships/image" Target="../media/image36.emf" /><Relationship Id="rId23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17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16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S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8" t="s">
        <v>169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9"/>
      <c r="U1" s="217" t="s">
        <v>172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183</v>
      </c>
      <c r="AI1" s="213"/>
      <c r="AJ1" s="213"/>
      <c r="AK1" s="213"/>
      <c r="AL1" s="213"/>
      <c r="AM1" s="213"/>
      <c r="AN1" s="21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290" t="s">
        <v>170</v>
      </c>
      <c r="B2" s="291"/>
      <c r="C2" s="219" t="s">
        <v>171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184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2"/>
      <c r="B3" s="293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2"/>
      <c r="B4" s="293"/>
      <c r="C4" s="219"/>
      <c r="D4" s="219"/>
      <c r="E4" s="219"/>
      <c r="F4" s="219" t="s">
        <v>194</v>
      </c>
      <c r="G4" s="219"/>
      <c r="H4" s="219" t="s">
        <v>195</v>
      </c>
      <c r="I4" s="219"/>
      <c r="J4" s="219"/>
      <c r="K4" s="219" t="s">
        <v>196</v>
      </c>
      <c r="L4" s="219"/>
      <c r="M4" s="219"/>
      <c r="N4" s="219" t="s">
        <v>197</v>
      </c>
      <c r="O4" s="219"/>
      <c r="P4" s="219"/>
      <c r="Q4" s="219"/>
      <c r="R4" s="219"/>
      <c r="S4" s="219"/>
      <c r="T4" s="6"/>
      <c r="U4" s="216" t="s">
        <v>173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315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4"/>
      <c r="B5" s="295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6"/>
      <c r="B6" s="297"/>
      <c r="C6" s="303" t="s">
        <v>191</v>
      </c>
      <c r="D6" s="303"/>
      <c r="E6" s="303"/>
      <c r="F6" s="241">
        <f>AVERAGE(завтракл,обідл,ужинл)</f>
        <v>14.666666666666666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356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8"/>
      <c r="B7" s="299"/>
      <c r="C7" s="303"/>
      <c r="D7" s="303"/>
      <c r="E7" s="303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>
        <v>44113</v>
      </c>
      <c r="AG7" s="258"/>
      <c r="AH7" s="258"/>
      <c r="AI7" s="258"/>
      <c r="AJ7" s="258"/>
      <c r="AK7" s="258"/>
      <c r="AL7" s="258"/>
      <c r="AM7" s="258"/>
      <c r="AN7" s="258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8"/>
      <c r="B8" s="299"/>
      <c r="C8" s="303"/>
      <c r="D8" s="303"/>
      <c r="E8" s="303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8"/>
      <c r="B9" s="299"/>
      <c r="C9" s="220" t="s">
        <v>192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5" t="s">
        <v>216</v>
      </c>
      <c r="Y9" s="305"/>
      <c r="Z9" s="305"/>
      <c r="AA9" s="305"/>
      <c r="AB9" s="305"/>
      <c r="AC9" s="305"/>
      <c r="AD9" s="6"/>
      <c r="AE9" s="304" t="s">
        <v>189</v>
      </c>
      <c r="AF9" s="304"/>
      <c r="AG9" s="304" t="s">
        <v>188</v>
      </c>
      <c r="AH9" s="304"/>
      <c r="AI9" s="304" t="s">
        <v>187</v>
      </c>
      <c r="AJ9" s="304"/>
      <c r="AK9" s="304" t="s">
        <v>186</v>
      </c>
      <c r="AL9" s="304"/>
      <c r="AM9" s="304" t="s">
        <v>185</v>
      </c>
      <c r="AN9" s="304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8"/>
      <c r="B10" s="299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5"/>
      <c r="Y10" s="305"/>
      <c r="Z10" s="305"/>
      <c r="AA10" s="305"/>
      <c r="AB10" s="305"/>
      <c r="AC10" s="305"/>
      <c r="AD10" s="10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8"/>
      <c r="B11" s="299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5"/>
      <c r="Y11" s="305"/>
      <c r="Z11" s="305"/>
      <c r="AA11" s="305"/>
      <c r="AB11" s="305"/>
      <c r="AC11" s="305"/>
      <c r="AD11" s="5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8"/>
      <c r="B12" s="299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8"/>
      <c r="B13" s="299"/>
      <c r="C13" s="220" t="s">
        <v>193</v>
      </c>
      <c r="D13" s="220"/>
      <c r="E13" s="220"/>
      <c r="F13" s="249">
        <v>90.88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8"/>
      <c r="B14" s="299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8"/>
      <c r="B15" s="299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8"/>
      <c r="B16" s="299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179</v>
      </c>
      <c r="B18" s="229"/>
      <c r="C18" s="230"/>
      <c r="D18" s="230"/>
      <c r="E18" s="231"/>
      <c r="F18" s="300" t="s">
        <v>180</v>
      </c>
      <c r="G18" s="232" t="s">
        <v>201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286</v>
      </c>
      <c r="AJ18" s="223"/>
      <c r="AK18" s="228" t="s">
        <v>190</v>
      </c>
      <c r="AL18" s="230"/>
      <c r="AM18" s="230"/>
      <c r="AN18" s="231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178</v>
      </c>
      <c r="B19" s="236"/>
      <c r="C19" s="236"/>
      <c r="D19" s="236"/>
      <c r="E19" s="201"/>
      <c r="F19" s="301"/>
      <c r="G19" s="253" t="s">
        <v>174</v>
      </c>
      <c r="H19" s="234"/>
      <c r="I19" s="234"/>
      <c r="J19" s="234"/>
      <c r="K19" s="234"/>
      <c r="L19" s="234"/>
      <c r="M19" s="234"/>
      <c r="N19" s="254"/>
      <c r="O19" s="253" t="s">
        <v>175</v>
      </c>
      <c r="P19" s="234"/>
      <c r="Q19" s="234"/>
      <c r="R19" s="234"/>
      <c r="S19" s="234"/>
      <c r="T19" s="234"/>
      <c r="U19" s="234"/>
      <c r="V19" s="254"/>
      <c r="W19" s="289" t="s">
        <v>176</v>
      </c>
      <c r="X19" s="289"/>
      <c r="Y19" s="289"/>
      <c r="Z19" s="234" t="s">
        <v>177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60" t="s">
        <v>5</v>
      </c>
      <c r="AL19" s="261"/>
      <c r="AM19" s="261"/>
      <c r="AN19" s="262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1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9"/>
      <c r="X20" s="289"/>
      <c r="Y20" s="289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3"/>
      <c r="AL20" s="264"/>
      <c r="AM20" s="264"/>
      <c r="AN20" s="265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2"/>
      <c r="G21" s="75" t="s">
        <v>251</v>
      </c>
      <c r="H21" s="68" t="s">
        <v>7</v>
      </c>
      <c r="I21" s="68" t="s">
        <v>166</v>
      </c>
      <c r="J21" s="69" t="s">
        <v>167</v>
      </c>
      <c r="K21" s="67" t="s">
        <v>11</v>
      </c>
      <c r="L21" s="67" t="s">
        <v>96</v>
      </c>
      <c r="M21" s="67" t="s">
        <v>107</v>
      </c>
      <c r="N21" s="84"/>
      <c r="O21" s="70" t="s">
        <v>308</v>
      </c>
      <c r="P21" s="67" t="s">
        <v>163</v>
      </c>
      <c r="Q21" s="70" t="s">
        <v>322</v>
      </c>
      <c r="R21" s="67" t="s">
        <v>109</v>
      </c>
      <c r="S21" s="67" t="s">
        <v>11</v>
      </c>
      <c r="T21" s="67"/>
      <c r="U21" s="67"/>
      <c r="V21" s="67"/>
      <c r="W21" s="67" t="s">
        <v>118</v>
      </c>
      <c r="X21" s="67" t="s">
        <v>8</v>
      </c>
      <c r="Y21" s="84"/>
      <c r="Z21" s="70" t="s">
        <v>84</v>
      </c>
      <c r="AA21" s="67" t="s">
        <v>88</v>
      </c>
      <c r="AB21" s="67" t="s">
        <v>115</v>
      </c>
      <c r="AC21" s="67" t="s">
        <v>99</v>
      </c>
      <c r="AD21" s="67" t="s">
        <v>11</v>
      </c>
      <c r="AE21" s="67" t="s">
        <v>81</v>
      </c>
      <c r="AF21" s="67" t="s">
        <v>110</v>
      </c>
      <c r="AG21" s="84"/>
      <c r="AH21" s="127"/>
      <c r="AI21" s="226"/>
      <c r="AJ21" s="227"/>
      <c r="AK21" s="226" t="s">
        <v>287</v>
      </c>
      <c r="AL21" s="306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4">
        <v>1</v>
      </c>
      <c r="B22" s="284"/>
      <c r="C22" s="284"/>
      <c r="D22" s="284"/>
      <c r="E22" s="284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4">
        <v>32</v>
      </c>
      <c r="AL22" s="284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5" t="s">
        <v>181</v>
      </c>
      <c r="B23" s="285"/>
      <c r="C23" s="285"/>
      <c r="D23" s="285"/>
      <c r="E23" s="285"/>
      <c r="F23" s="63" t="s">
        <v>1</v>
      </c>
      <c r="G23" s="77">
        <v>14</v>
      </c>
      <c r="H23" s="20">
        <f>G23</f>
        <v>14</v>
      </c>
      <c r="I23" s="20">
        <f>G23</f>
        <v>14</v>
      </c>
      <c r="J23" s="20">
        <f>G23</f>
        <v>14</v>
      </c>
      <c r="K23" s="20">
        <f>G23</f>
        <v>14</v>
      </c>
      <c r="L23" s="20">
        <f>G23</f>
        <v>14</v>
      </c>
      <c r="M23" s="20">
        <f>G23</f>
        <v>14</v>
      </c>
      <c r="N23" s="86">
        <f>G23</f>
        <v>14</v>
      </c>
      <c r="O23" s="21">
        <v>14</v>
      </c>
      <c r="P23" s="20">
        <f aca="true" t="shared" si="0" ref="P23:V23">O23</f>
        <v>14</v>
      </c>
      <c r="Q23" s="21">
        <f t="shared" si="0"/>
        <v>14</v>
      </c>
      <c r="R23" s="20">
        <f t="shared" si="0"/>
        <v>14</v>
      </c>
      <c r="S23" s="20">
        <f t="shared" si="0"/>
        <v>14</v>
      </c>
      <c r="T23" s="20">
        <f t="shared" si="0"/>
        <v>14</v>
      </c>
      <c r="U23" s="20">
        <f t="shared" si="0"/>
        <v>14</v>
      </c>
      <c r="V23" s="20">
        <f t="shared" si="0"/>
        <v>14</v>
      </c>
      <c r="W23" s="20">
        <v>15</v>
      </c>
      <c r="X23" s="20">
        <f>W23</f>
        <v>15</v>
      </c>
      <c r="Y23" s="86">
        <f>X23</f>
        <v>15</v>
      </c>
      <c r="Z23" s="21">
        <v>16</v>
      </c>
      <c r="AA23" s="20">
        <f>Z23</f>
        <v>16</v>
      </c>
      <c r="AB23" s="20">
        <f aca="true" t="shared" si="1" ref="AB23:AG23">AA23</f>
        <v>16</v>
      </c>
      <c r="AC23" s="20">
        <f t="shared" si="1"/>
        <v>16</v>
      </c>
      <c r="AD23" s="20">
        <f t="shared" si="1"/>
        <v>16</v>
      </c>
      <c r="AE23" s="20">
        <f t="shared" si="1"/>
        <v>16</v>
      </c>
      <c r="AF23" s="20">
        <f t="shared" si="1"/>
        <v>16</v>
      </c>
      <c r="AG23" s="86">
        <f t="shared" si="1"/>
        <v>16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6" t="s">
        <v>182</v>
      </c>
      <c r="B24" s="286"/>
      <c r="C24" s="286"/>
      <c r="D24" s="286"/>
      <c r="E24" s="287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v>260</v>
      </c>
      <c r="Q24" s="41">
        <f>IF(обед3="хліб житній",DU2,(IF(обед3="хліб пшеничний",DT2,(VLOOKUP(обед3,таб,67,FALSE)))))</f>
        <v>50</v>
      </c>
      <c r="R24" s="41">
        <f>IF(обед4="хліб житній",DU2,(IF(обед4="хліб пшеничний",DT2,(VLOOKUP(обед4,таб,67,FALSE)))))</f>
        <v>180</v>
      </c>
      <c r="S24" s="41">
        <v>140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155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80</v>
      </c>
      <c r="AE24" s="40">
        <f>IF(ужин6="хліб житній",DW2,(IF(ужин6="хліб пшеничний",DV2,(VLOOKUP(ужин6,таб,67,FALSE)))))</f>
        <v>30</v>
      </c>
      <c r="AF24" s="40">
        <f>IF(ужин7="хліб житній",DW2,(IF(ужин7="хліб пшеничний",DV2,(VLOOKUP(ужин7,таб,67,FALSE)))))</f>
        <v>200</v>
      </c>
      <c r="AG24" s="87">
        <f>IF(ужин8="хліб житній",DW2,(IF(ужин8="хліб пшеничний",DV2,(VLOOKUP(ужин8,таб,67,FALSE)))))</f>
        <v>0</v>
      </c>
      <c r="AH24" s="96"/>
      <c r="AI24" s="259"/>
      <c r="AJ24" s="259"/>
      <c r="AK24" s="121"/>
      <c r="AL24" s="121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13</v>
      </c>
      <c r="B25" s="211"/>
      <c r="C25" s="211"/>
      <c r="D25" s="211"/>
      <c r="E25" s="212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0.1240909090909091</v>
      </c>
      <c r="AJ27" s="166"/>
      <c r="AK27" s="170">
        <f>SUM(G28:AG28)</f>
        <v>1.82</v>
      </c>
      <c r="AL27" s="170"/>
      <c r="AM27" s="153">
        <f>IF(AK27=0,0,AS117)</f>
        <v>118</v>
      </c>
      <c r="AN27" s="155">
        <f>AK27*AM27</f>
        <v>214.76000000000002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1.82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14</v>
      </c>
      <c r="B29" s="203"/>
      <c r="C29" s="203"/>
      <c r="D29" s="203"/>
      <c r="E29" s="204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/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254</v>
      </c>
      <c r="B31" s="211"/>
      <c r="C31" s="211"/>
      <c r="D31" s="211"/>
      <c r="E31" s="212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15</v>
      </c>
      <c r="B33" s="211"/>
      <c r="C33" s="211"/>
      <c r="D33" s="211"/>
      <c r="E33" s="212"/>
      <c r="F33" s="71" t="s">
        <v>198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0.038181818181818185</v>
      </c>
      <c r="AJ33" s="166"/>
      <c r="AK33" s="170">
        <f>SUM(G34:AG34)</f>
        <v>0.56</v>
      </c>
      <c r="AL33" s="170"/>
      <c r="AM33" s="153">
        <f>IF(AK33=0,0,AV117)</f>
        <v>92</v>
      </c>
      <c r="AN33" s="155">
        <f>AK33*AM33</f>
        <v>51.52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199</v>
      </c>
      <c r="G34" s="79">
        <f aca="true" t="shared" si="14" ref="G34:N34">IF(G33=0,"",завтракл*G33/1000)</f>
      </c>
      <c r="H34" s="47">
        <f t="shared" si="14"/>
        <v>0.56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339</v>
      </c>
      <c r="B35" s="211"/>
      <c r="C35" s="211"/>
      <c r="D35" s="211"/>
      <c r="E35" s="212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17</v>
      </c>
      <c r="B37" s="211"/>
      <c r="C37" s="211"/>
      <c r="D37" s="211"/>
      <c r="E37" s="212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80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0.08727272727272728</v>
      </c>
      <c r="AJ37" s="166"/>
      <c r="AK37" s="170">
        <f>SUM(G38:AG38)</f>
        <v>1.28</v>
      </c>
      <c r="AL37" s="170"/>
      <c r="AM37" s="153">
        <f>IF(AK37=0,0,AX117)</f>
        <v>85</v>
      </c>
      <c r="AN37" s="155">
        <f>AK37*AM37</f>
        <v>108.8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  <v>1.28</v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255</v>
      </c>
      <c r="B39" s="211"/>
      <c r="C39" s="211"/>
      <c r="D39" s="211"/>
      <c r="E39" s="212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18</v>
      </c>
      <c r="B41" s="211"/>
      <c r="C41" s="211"/>
      <c r="D41" s="211"/>
      <c r="E41" s="212"/>
      <c r="F41" s="71" t="s">
        <v>198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8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5</v>
      </c>
      <c r="AA41" s="29">
        <f>VLOOKUP(ужин2,таб,10,FALSE)</f>
        <v>4.5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0.04377272727272727</v>
      </c>
      <c r="AJ41" s="166"/>
      <c r="AK41" s="170">
        <f>SUM(G42:AG42)</f>
        <v>0.6419999999999999</v>
      </c>
      <c r="AL41" s="170"/>
      <c r="AM41" s="153">
        <f>IF(AK41=0,0,AZ117)</f>
        <v>205.5</v>
      </c>
      <c r="AN41" s="155">
        <f>AK41*AM41</f>
        <v>131.93099999999998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199</v>
      </c>
      <c r="G42" s="79">
        <f aca="true" t="shared" si="26" ref="G42:N42">IF(G41=0,"",завтракл*G41/1000)</f>
        <v>0.07</v>
      </c>
      <c r="H42" s="47">
        <f t="shared" si="26"/>
      </c>
      <c r="I42" s="46">
        <f t="shared" si="26"/>
        <v>0.21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0.112</v>
      </c>
      <c r="P42" s="46">
        <f t="shared" si="27"/>
        <v>0.098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0.08</v>
      </c>
      <c r="AA42" s="47">
        <f t="shared" si="28"/>
        <v>0.072</v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19</v>
      </c>
      <c r="B43" s="211"/>
      <c r="C43" s="211"/>
      <c r="D43" s="211"/>
      <c r="E43" s="212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20</v>
      </c>
      <c r="B47" s="211"/>
      <c r="C47" s="211"/>
      <c r="D47" s="211"/>
      <c r="E47" s="212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2</v>
      </c>
      <c r="P47" s="28">
        <v>2</v>
      </c>
      <c r="Q47" s="29">
        <f>VLOOKUP(обед3,таб,13,FALSE)</f>
        <v>2.5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2</v>
      </c>
      <c r="AB47" s="28">
        <v>3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0.01472727272727273</v>
      </c>
      <c r="AJ47" s="166"/>
      <c r="AK47" s="170">
        <f>SUM(G48:AG48)</f>
        <v>0.21600000000000003</v>
      </c>
      <c r="AL47" s="170"/>
      <c r="AM47" s="153">
        <f>IF(AK47=0,0,BC117)</f>
        <v>33.6</v>
      </c>
      <c r="AN47" s="155">
        <f>AK47*AM47</f>
        <v>7.257600000000001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0.028</v>
      </c>
      <c r="P48" s="46">
        <f t="shared" si="36"/>
        <v>0.028</v>
      </c>
      <c r="Q48" s="47">
        <f t="shared" si="36"/>
        <v>0.035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0.045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0.032</v>
      </c>
      <c r="AB48" s="46">
        <f t="shared" si="37"/>
        <v>0.048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21</v>
      </c>
      <c r="B49" s="211"/>
      <c r="C49" s="211"/>
      <c r="D49" s="211"/>
      <c r="E49" s="212"/>
      <c r="F49" s="71" t="s">
        <v>198</v>
      </c>
      <c r="G49" s="80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0.23004545454545453</v>
      </c>
      <c r="AJ49" s="166"/>
      <c r="AK49" s="170">
        <f>SUM(G50:AG50)</f>
        <v>3.3739999999999997</v>
      </c>
      <c r="AL49" s="170"/>
      <c r="AM49" s="153">
        <f>IF(AK49=0,0,BD117)</f>
        <v>25.6</v>
      </c>
      <c r="AN49" s="155">
        <f>AK49*AM49</f>
        <v>86.3744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199</v>
      </c>
      <c r="G50" s="81">
        <f aca="true" t="shared" si="38" ref="G50:N50">IF(G49=0,"",завтракл*G49/1000)</f>
        <v>1.974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1.4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22</v>
      </c>
      <c r="B51" s="211"/>
      <c r="C51" s="211"/>
      <c r="D51" s="211"/>
      <c r="E51" s="212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23</v>
      </c>
      <c r="B53" s="203"/>
      <c r="C53" s="203"/>
      <c r="D53" s="203"/>
      <c r="E53" s="204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0.21272727272727274</v>
      </c>
      <c r="AJ53" s="166"/>
      <c r="AK53" s="170">
        <f>SUM(G54:AG54)</f>
        <v>3.12</v>
      </c>
      <c r="AL53" s="170"/>
      <c r="AM53" s="153">
        <f>IF(AK53=0,0,BF117)</f>
        <v>27.9</v>
      </c>
      <c r="AN53" s="155">
        <f>AK53*AM53</f>
        <v>87.048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3.12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24</v>
      </c>
      <c r="B55" s="211"/>
      <c r="C55" s="211"/>
      <c r="D55" s="211"/>
      <c r="E55" s="212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0.020454545454545454</v>
      </c>
      <c r="AJ55" s="166"/>
      <c r="AK55" s="170">
        <f>SUM(G56:AG56)</f>
        <v>0.3</v>
      </c>
      <c r="AL55" s="170"/>
      <c r="AM55" s="153">
        <f>IF(AK55=0,0,BG117)</f>
        <v>67.2</v>
      </c>
      <c r="AN55" s="155">
        <f>AK55*AM55</f>
        <v>20.16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25</v>
      </c>
      <c r="B57" s="203"/>
      <c r="C57" s="203"/>
      <c r="D57" s="203"/>
      <c r="E57" s="204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91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0.09306818181818183</v>
      </c>
      <c r="AJ57" s="166"/>
      <c r="AK57" s="170">
        <f>SUM(G58:AG58)</f>
        <v>1.365</v>
      </c>
      <c r="AL57" s="170"/>
      <c r="AM57" s="153">
        <f>IF(AK57=0,0,BH117)</f>
        <v>121</v>
      </c>
      <c r="AN57" s="155">
        <f>AK57*AM57</f>
        <v>165.165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1.365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26</v>
      </c>
      <c r="B59" s="211"/>
      <c r="C59" s="211"/>
      <c r="D59" s="211"/>
      <c r="E59" s="212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0.014318181818181818</v>
      </c>
      <c r="AJ59" s="166"/>
      <c r="AK59" s="170">
        <f>SUM(G60:AG60)</f>
        <v>0.21</v>
      </c>
      <c r="AL59" s="170"/>
      <c r="AM59" s="153">
        <f>IF(AK59=0,0,BI117)</f>
        <v>209</v>
      </c>
      <c r="AN59" s="155">
        <f>AK59*AM59</f>
        <v>43.89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0.21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27</v>
      </c>
      <c r="B61" s="211"/>
      <c r="C61" s="211"/>
      <c r="D61" s="211"/>
      <c r="E61" s="212"/>
      <c r="F61" s="71" t="s">
        <v>202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1.1727272727272726</v>
      </c>
      <c r="AJ61" s="166"/>
      <c r="AK61" s="267">
        <f>SUM(G62:AG62)</f>
        <v>17.2</v>
      </c>
      <c r="AL61" s="267"/>
      <c r="AM61" s="153">
        <f>IF(AK61=0,0,BJ117)</f>
        <v>2.1</v>
      </c>
      <c r="AN61" s="155">
        <f>AK61*AM61</f>
        <v>36.12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202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1.2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  <v>16</v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7"/>
      <c r="AL62" s="267"/>
      <c r="AM62" s="15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28</v>
      </c>
      <c r="B63" s="203"/>
      <c r="C63" s="203"/>
      <c r="D63" s="203"/>
      <c r="E63" s="204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135</v>
      </c>
      <c r="B65" s="211"/>
      <c r="C65" s="211"/>
      <c r="D65" s="211"/>
      <c r="E65" s="212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13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1.5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0.014931818181818183</v>
      </c>
      <c r="AJ65" s="166"/>
      <c r="AK65" s="170">
        <f>SUM(G66:AG66)</f>
        <v>0.219</v>
      </c>
      <c r="AL65" s="170"/>
      <c r="AM65" s="153">
        <f>IF(AK65=0,0,BL117)</f>
        <v>10.6</v>
      </c>
      <c r="AN65" s="155">
        <f>AK65*AM65</f>
        <v>2.3214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0.195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0.024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29</v>
      </c>
      <c r="B67" s="203"/>
      <c r="C67" s="203"/>
      <c r="D67" s="203"/>
      <c r="E67" s="204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30</v>
      </c>
      <c r="B69" s="211"/>
      <c r="C69" s="211"/>
      <c r="D69" s="211"/>
      <c r="E69" s="212"/>
      <c r="F69" s="71" t="s">
        <v>198</v>
      </c>
      <c r="G69" s="78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</v>
      </c>
      <c r="AJ69" s="166"/>
      <c r="AK69" s="170">
        <f>SUM(G70:AG70)</f>
        <v>0</v>
      </c>
      <c r="AL69" s="170"/>
      <c r="AM69" s="153">
        <f>IF(AK69=0,0,BN117)</f>
        <v>0</v>
      </c>
      <c r="AN69" s="155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199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31</v>
      </c>
      <c r="B71" s="203"/>
      <c r="C71" s="203"/>
      <c r="D71" s="203"/>
      <c r="E71" s="204"/>
      <c r="F71" s="71" t="s">
        <v>198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199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35</v>
      </c>
      <c r="B73" s="211"/>
      <c r="C73" s="211"/>
      <c r="D73" s="211"/>
      <c r="E73" s="212"/>
      <c r="F73" s="71" t="s">
        <v>198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199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151</v>
      </c>
      <c r="B75" s="211"/>
      <c r="C75" s="211"/>
      <c r="D75" s="211"/>
      <c r="E75" s="212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152</v>
      </c>
      <c r="B77" s="203"/>
      <c r="C77" s="203"/>
      <c r="D77" s="203"/>
      <c r="E77" s="204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153</v>
      </c>
      <c r="B79" s="211"/>
      <c r="C79" s="211"/>
      <c r="D79" s="211"/>
      <c r="E79" s="212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32</v>
      </c>
      <c r="B81" s="203"/>
      <c r="C81" s="203"/>
      <c r="D81" s="203"/>
      <c r="E81" s="204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34</v>
      </c>
      <c r="B83" s="211"/>
      <c r="C83" s="211"/>
      <c r="D83" s="211"/>
      <c r="E83" s="212"/>
      <c r="F83" s="71" t="s">
        <v>198</v>
      </c>
      <c r="G83" s="78">
        <v>25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12</v>
      </c>
      <c r="P83" s="35"/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0.03531818181818182</v>
      </c>
      <c r="AJ83" s="166"/>
      <c r="AK83" s="170">
        <f>SUM(G84:AG84)</f>
        <v>0.518</v>
      </c>
      <c r="AL83" s="170"/>
      <c r="AM83" s="153">
        <f>IF(AK83=0,0,BR117)</f>
        <v>22.2</v>
      </c>
      <c r="AN83" s="155">
        <f>AK83*AM83</f>
        <v>11.4996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199</v>
      </c>
      <c r="G84" s="79">
        <f aca="true" t="shared" si="89" ref="G84:N84">IF(G83=0,"",завтракл*G83/1000)</f>
        <v>0.35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  <v>0.168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33</v>
      </c>
      <c r="B85" s="203"/>
      <c r="C85" s="203"/>
      <c r="D85" s="203"/>
      <c r="E85" s="204"/>
      <c r="F85" s="71" t="s">
        <v>198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199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329</v>
      </c>
      <c r="B87" s="211"/>
      <c r="C87" s="211"/>
      <c r="D87" s="211"/>
      <c r="E87" s="212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70">
        <v>1</v>
      </c>
      <c r="B89" s="270"/>
      <c r="C89" s="270"/>
      <c r="D89" s="270"/>
      <c r="E89" s="271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70"/>
      <c r="B90" s="270"/>
      <c r="C90" s="270"/>
      <c r="D90" s="270"/>
      <c r="E90" s="271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8">
        <f>AK91/сред</f>
        <v>0</v>
      </c>
      <c r="AJ91" s="269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350</v>
      </c>
      <c r="B93" s="211"/>
      <c r="C93" s="211"/>
      <c r="D93" s="211"/>
      <c r="E93" s="212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349</v>
      </c>
      <c r="B95" s="203"/>
      <c r="C95" s="203"/>
      <c r="D95" s="203"/>
      <c r="E95" s="204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36</v>
      </c>
      <c r="B97" s="211"/>
      <c r="C97" s="211"/>
      <c r="D97" s="211"/>
      <c r="E97" s="212"/>
      <c r="F97" s="71" t="s">
        <v>198</v>
      </c>
      <c r="G97" s="78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11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10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/>
      <c r="AB97" s="35"/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11</v>
      </c>
      <c r="AG97" s="94">
        <f>VLOOKUP(ужин8,таб,33,FALSE)</f>
        <v>0</v>
      </c>
      <c r="AH97" s="167">
        <v>614002</v>
      </c>
      <c r="AI97" s="165">
        <f>AK97/сред</f>
        <v>0.037500000000000006</v>
      </c>
      <c r="AJ97" s="166"/>
      <c r="AK97" s="170">
        <f>SUM(G98:AG98)</f>
        <v>0.55</v>
      </c>
      <c r="AL97" s="170"/>
      <c r="AM97" s="153">
        <f>IF(AK97=0,0,BW117)</f>
        <v>14</v>
      </c>
      <c r="AN97" s="155">
        <f>AK97*AM97</f>
        <v>7.700000000000001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199</v>
      </c>
      <c r="G98" s="79">
        <f aca="true" t="shared" si="107" ref="G98:N98">IF(G97=0,"",завтракл*G97/1000)</f>
        <v>0.07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0.154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0.15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0.176</v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38</v>
      </c>
      <c r="B99" s="203"/>
      <c r="C99" s="203"/>
      <c r="D99" s="203"/>
      <c r="E99" s="204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39</v>
      </c>
      <c r="B101" s="211"/>
      <c r="C101" s="211"/>
      <c r="D101" s="211"/>
      <c r="E101" s="212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40</v>
      </c>
      <c r="B103" s="203"/>
      <c r="C103" s="203"/>
      <c r="D103" s="203"/>
      <c r="E103" s="204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30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0.03272727272727273</v>
      </c>
      <c r="AJ103" s="166"/>
      <c r="AK103" s="170">
        <f>SUM(G104:AG104)</f>
        <v>0.48</v>
      </c>
      <c r="AL103" s="170"/>
      <c r="AM103" s="153">
        <f>IF(AK103=0,0,BZ117)</f>
        <v>78</v>
      </c>
      <c r="AN103" s="155">
        <f>AK103*AM103</f>
        <v>37.44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  <v>0.48</v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41</v>
      </c>
      <c r="B105" s="211"/>
      <c r="C105" s="211"/>
      <c r="D105" s="211"/>
      <c r="E105" s="212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</v>
      </c>
      <c r="AJ105" s="166"/>
      <c r="AK105" s="170">
        <f>SUM(G106:AG106)</f>
        <v>0</v>
      </c>
      <c r="AL105" s="170"/>
      <c r="AM105" s="153">
        <f>IF(AK105=0,0,CA117)</f>
        <v>0</v>
      </c>
      <c r="AN105" s="155">
        <f>AK105*AM105</f>
        <v>0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42</v>
      </c>
      <c r="B107" s="211"/>
      <c r="C107" s="211"/>
      <c r="D107" s="211"/>
      <c r="E107" s="212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94">
        <f>VLOOKUP(ужин8,таб,38,FALSE)</f>
        <v>0</v>
      </c>
      <c r="AH107" s="167">
        <v>615027</v>
      </c>
      <c r="AI107" s="165">
        <f>AK107/сред</f>
        <v>0.02181818181818182</v>
      </c>
      <c r="AJ107" s="166"/>
      <c r="AK107" s="170">
        <f>SUM(G108:AG108)</f>
        <v>0.32</v>
      </c>
      <c r="AL107" s="170"/>
      <c r="AM107" s="153">
        <f>IF(AK107=0,0,CB117)</f>
        <v>72</v>
      </c>
      <c r="AN107" s="155">
        <f>AK107*AM107</f>
        <v>23.04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0.32</v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243</v>
      </c>
      <c r="B109" s="203"/>
      <c r="C109" s="203"/>
      <c r="D109" s="203"/>
      <c r="E109" s="204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43</v>
      </c>
      <c r="B111" s="211"/>
      <c r="C111" s="211"/>
      <c r="D111" s="211"/>
      <c r="E111" s="212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0.17181818181818181</v>
      </c>
      <c r="AJ111" s="166"/>
      <c r="AK111" s="170">
        <f>SUM(G112:AG112)</f>
        <v>2.52</v>
      </c>
      <c r="AL111" s="170"/>
      <c r="AM111" s="153">
        <f>IF(AK111=0,0,CD117)</f>
        <v>24.8</v>
      </c>
      <c r="AN111" s="155">
        <f>AK111*AM111</f>
        <v>62.496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2.52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44</v>
      </c>
      <c r="B113" s="211"/>
      <c r="C113" s="211"/>
      <c r="D113" s="211"/>
      <c r="E113" s="212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45</v>
      </c>
      <c r="B115" s="211"/>
      <c r="C115" s="211"/>
      <c r="D115" s="211"/>
      <c r="E115" s="212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0.2863636363636364</v>
      </c>
      <c r="AJ115" s="166"/>
      <c r="AK115" s="170">
        <f>SUM(G116:AG116)</f>
        <v>4.2</v>
      </c>
      <c r="AL115" s="170"/>
      <c r="AM115" s="153">
        <f>IF(AK115=0,0,CF117)</f>
        <v>16.9</v>
      </c>
      <c r="AN115" s="155">
        <f>AK115*AM115</f>
        <v>70.98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4.2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347</v>
      </c>
      <c r="B117" s="203"/>
      <c r="C117" s="203"/>
      <c r="D117" s="203"/>
      <c r="E117" s="204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211" t="s">
        <v>290</v>
      </c>
      <c r="B119" s="211"/>
      <c r="C119" s="211"/>
      <c r="D119" s="211"/>
      <c r="E119" s="212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283</v>
      </c>
      <c r="B121" s="203"/>
      <c r="C121" s="203"/>
      <c r="D121" s="203"/>
      <c r="E121" s="204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253</v>
      </c>
      <c r="B123" s="211"/>
      <c r="C123" s="211"/>
      <c r="D123" s="211"/>
      <c r="E123" s="212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46</v>
      </c>
      <c r="B125" s="203"/>
      <c r="C125" s="203"/>
      <c r="D125" s="203"/>
      <c r="E125" s="204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85</v>
      </c>
      <c r="P125" s="38">
        <f>VLOOKUP(обед2,таб,43,FALSE)</f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0.495</v>
      </c>
      <c r="AJ125" s="166"/>
      <c r="AK125" s="170">
        <f>SUM(G126:AG126)</f>
        <v>7.26</v>
      </c>
      <c r="AL125" s="170"/>
      <c r="AM125" s="153">
        <f>IF(AK125=0,0,CG117)</f>
        <v>13.1</v>
      </c>
      <c r="AN125" s="155">
        <f>AK125*AM125</f>
        <v>95.106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1.19</v>
      </c>
      <c r="P126" s="45">
        <f t="shared" si="150"/>
        <v>2.758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3.312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332</v>
      </c>
      <c r="B127" s="211"/>
      <c r="C127" s="211"/>
      <c r="D127" s="211"/>
      <c r="E127" s="212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224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0.24436363636363637</v>
      </c>
      <c r="AJ127" s="166"/>
      <c r="AK127" s="170">
        <f>SUM(G128:AG128)</f>
        <v>3.584</v>
      </c>
      <c r="AL127" s="170"/>
      <c r="AM127" s="153">
        <f>IF(AK127=0,0,CH117)</f>
        <v>6.9</v>
      </c>
      <c r="AN127" s="155">
        <f>AK127*AM127</f>
        <v>24.7296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  <v>3.584</v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47</v>
      </c>
      <c r="B129" s="203"/>
      <c r="C129" s="203"/>
      <c r="D129" s="203"/>
      <c r="E129" s="204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17</v>
      </c>
      <c r="P129" s="38">
        <f>VLOOKUP(обед2,таб,45,FALSE)</f>
        <v>18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7.5</v>
      </c>
      <c r="AB129" s="38">
        <f>VLOOKUP(ужин3,таб,45,FALSE)</f>
        <v>10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0.052500000000000005</v>
      </c>
      <c r="AJ129" s="166"/>
      <c r="AK129" s="170">
        <f>SUM(G130:AG130)</f>
        <v>0.77</v>
      </c>
      <c r="AL129" s="170"/>
      <c r="AM129" s="153">
        <f>IF(AK129=0,0,CI117)</f>
        <v>10.5</v>
      </c>
      <c r="AN129" s="155">
        <f>AK129*AM129</f>
        <v>8.085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0.238</v>
      </c>
      <c r="P130" s="45">
        <f t="shared" si="156"/>
        <v>0.252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0.12</v>
      </c>
      <c r="AB130" s="45">
        <f t="shared" si="157"/>
        <v>0.16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48</v>
      </c>
      <c r="B131" s="211"/>
      <c r="C131" s="211"/>
      <c r="D131" s="211"/>
      <c r="E131" s="212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v>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4.5</v>
      </c>
      <c r="AB131" s="35">
        <v>5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0.015136363636363639</v>
      </c>
      <c r="AJ131" s="166"/>
      <c r="AK131" s="170">
        <f>SUM(G132:AG132)</f>
        <v>0.22200000000000003</v>
      </c>
      <c r="AL131" s="170"/>
      <c r="AM131" s="153">
        <f>IF(AK131=0,0,CJ117)</f>
        <v>8</v>
      </c>
      <c r="AN131" s="155">
        <f>AK131*AM131</f>
        <v>1.7760000000000002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0.07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  <v>0.072</v>
      </c>
      <c r="AB132" s="46">
        <f t="shared" si="160"/>
        <v>0.08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333</v>
      </c>
      <c r="B133" s="203"/>
      <c r="C133" s="203"/>
      <c r="D133" s="203"/>
      <c r="E133" s="204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74</v>
      </c>
      <c r="B135" s="208"/>
      <c r="C135" s="208"/>
      <c r="D135" s="208"/>
      <c r="E135" s="208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49</v>
      </c>
      <c r="B137" s="203"/>
      <c r="C137" s="203"/>
      <c r="D137" s="203"/>
      <c r="E137" s="204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54.4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0.05192727272727273</v>
      </c>
      <c r="AJ137" s="166"/>
      <c r="AK137" s="170">
        <f>SUM(G138:AG138)</f>
        <v>0.7616</v>
      </c>
      <c r="AL137" s="170"/>
      <c r="AM137" s="153">
        <f>IF(AK137=0,0,CO117)</f>
        <v>7</v>
      </c>
      <c r="AN137" s="155">
        <f>AK137*AM137</f>
        <v>5.331200000000001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0.7616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316</v>
      </c>
      <c r="B139" s="179"/>
      <c r="C139" s="179"/>
      <c r="D139" s="179"/>
      <c r="E139" s="180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203" t="s">
        <v>50</v>
      </c>
      <c r="B141" s="203"/>
      <c r="C141" s="203"/>
      <c r="D141" s="203"/>
      <c r="E141" s="204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v>1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v>1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0.003</v>
      </c>
      <c r="AJ141" s="166"/>
      <c r="AK141" s="170">
        <f>SUM(G142:AG142)</f>
        <v>0.044</v>
      </c>
      <c r="AL141" s="170"/>
      <c r="AM141" s="153">
        <f>IF(AK141=0,0,CM117)</f>
        <v>48.2</v>
      </c>
      <c r="AN141" s="155">
        <f>AK141*AM141</f>
        <v>2.1208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0.014</v>
      </c>
      <c r="P142" s="45">
        <f t="shared" si="174"/>
        <v>0.014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  <v>0.016</v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211" t="s">
        <v>83</v>
      </c>
      <c r="B143" s="211"/>
      <c r="C143" s="211"/>
      <c r="D143" s="211"/>
      <c r="E143" s="212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</v>
      </c>
      <c r="AJ143" s="166"/>
      <c r="AK143" s="170">
        <f>SUM(G144:AG144)</f>
        <v>0</v>
      </c>
      <c r="AL143" s="170"/>
      <c r="AM143" s="153">
        <f>IF(AK143=0,0,DF117)</f>
        <v>0</v>
      </c>
      <c r="AN143" s="155">
        <f>AK143*AM143</f>
        <v>0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51</v>
      </c>
      <c r="B145" s="203"/>
      <c r="C145" s="203"/>
      <c r="D145" s="203"/>
      <c r="E145" s="204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</v>
      </c>
      <c r="AJ145" s="166"/>
      <c r="AK145" s="170">
        <f>SUM(G146:AG146)</f>
        <v>0</v>
      </c>
      <c r="AL145" s="170"/>
      <c r="AM145" s="153">
        <f>IF(AK145=0,0,CP117)</f>
        <v>0</v>
      </c>
      <c r="AN145" s="155">
        <f>AK145*AM145</f>
        <v>0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52</v>
      </c>
      <c r="B147" s="211"/>
      <c r="C147" s="211"/>
      <c r="D147" s="211"/>
      <c r="E147" s="212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v>10</v>
      </c>
      <c r="R147" s="35">
        <f>IF(обед4="хліб пшеничний",150,(VLOOKUP(обед4,таб,53,FALSE)))</f>
        <v>0</v>
      </c>
      <c r="S147" s="34">
        <v>140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0.3259090909090909</v>
      </c>
      <c r="AJ147" s="166"/>
      <c r="AK147" s="170">
        <f>SUM(G148:AG148)</f>
        <v>4.78</v>
      </c>
      <c r="AL147" s="170"/>
      <c r="AM147" s="153">
        <f>IF(AK147=0,0,CQ117)</f>
        <v>11.04</v>
      </c>
      <c r="AN147" s="155">
        <f>AK147*AM147</f>
        <v>52.7712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1.4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0.14</v>
      </c>
      <c r="R148" s="46">
        <f t="shared" si="183"/>
      </c>
      <c r="S148" s="47">
        <f t="shared" si="183"/>
        <v>1.96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1.28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203" t="s">
        <v>53</v>
      </c>
      <c r="B149" s="203"/>
      <c r="C149" s="203"/>
      <c r="D149" s="203"/>
      <c r="E149" s="204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/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351</v>
      </c>
      <c r="B151" s="179"/>
      <c r="C151" s="179"/>
      <c r="D151" s="179"/>
      <c r="E151" s="180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6">
        <f>AK151/сред</f>
        <v>0</v>
      </c>
      <c r="AJ151" s="267"/>
      <c r="AK151" s="267">
        <f>SUM(G152:AG152)</f>
        <v>0</v>
      </c>
      <c r="AL151" s="267"/>
      <c r="AM151" s="15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6"/>
      <c r="AJ152" s="267"/>
      <c r="AK152" s="267"/>
      <c r="AL152" s="267"/>
      <c r="AM152" s="15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344</v>
      </c>
      <c r="B153" s="203"/>
      <c r="C153" s="203"/>
      <c r="D153" s="203"/>
      <c r="E153" s="204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321</v>
      </c>
      <c r="B155" s="211"/>
      <c r="C155" s="211"/>
      <c r="D155" s="211"/>
      <c r="E155" s="212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203" t="s">
        <v>55</v>
      </c>
      <c r="B157" s="203"/>
      <c r="C157" s="203"/>
      <c r="D157" s="203"/>
      <c r="E157" s="204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0.0019090909090909091</v>
      </c>
      <c r="AJ157" s="166"/>
      <c r="AK157" s="170">
        <f>SUM(G158:AG158)</f>
        <v>0.028</v>
      </c>
      <c r="AL157" s="170"/>
      <c r="AM157" s="153">
        <f>IF(AK157=0,0,CV117)</f>
        <v>145</v>
      </c>
      <c r="AN157" s="155">
        <f>AK157*AM157</f>
        <v>4.0600000000000005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0.028</v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54</v>
      </c>
      <c r="B159" s="211"/>
      <c r="C159" s="211"/>
      <c r="D159" s="211"/>
      <c r="E159" s="212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</v>
      </c>
      <c r="AJ159" s="166"/>
      <c r="AK159" s="170">
        <f>SUM(G160:AG160)</f>
        <v>0</v>
      </c>
      <c r="AL159" s="170"/>
      <c r="AM159" s="153">
        <f>IF(AK159=0,0,CW117)</f>
        <v>0</v>
      </c>
      <c r="AN159" s="155">
        <f>AK159*AM159</f>
        <v>0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</v>
      </c>
      <c r="AJ161" s="166"/>
      <c r="AK161" s="170">
        <f>SUM(G162:AG162)</f>
        <v>0</v>
      </c>
      <c r="AL161" s="170"/>
      <c r="AM161" s="153">
        <f>IF(AK161=0,0,CX117)</f>
        <v>0</v>
      </c>
      <c r="AN161" s="155">
        <f>AK161*AM161</f>
        <v>0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56</v>
      </c>
      <c r="B163" s="211"/>
      <c r="C163" s="211"/>
      <c r="D163" s="211"/>
      <c r="E163" s="212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0.11733333333333333</v>
      </c>
      <c r="AL163" s="170"/>
      <c r="AM163" s="153">
        <f>IF(AK163=0,0,CY117)</f>
        <v>6.33</v>
      </c>
      <c r="AN163" s="155">
        <f>AK163*AM163</f>
        <v>0.74272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57</v>
      </c>
      <c r="B165" s="203"/>
      <c r="C165" s="203"/>
      <c r="D165" s="203"/>
      <c r="E165" s="204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</v>
      </c>
      <c r="AJ165" s="166"/>
      <c r="AK165" s="170">
        <f>SUM(G166:AG166)</f>
        <v>0</v>
      </c>
      <c r="AL165" s="170"/>
      <c r="AM165" s="153">
        <f>IF(AK165=0,0,CZ117)</f>
        <v>0</v>
      </c>
      <c r="AN165" s="155">
        <f>AK165*AM165</f>
        <v>0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205"/>
      <c r="B166" s="205"/>
      <c r="C166" s="205"/>
      <c r="D166" s="205"/>
      <c r="E166" s="20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58</v>
      </c>
      <c r="B167" s="211"/>
      <c r="C167" s="211"/>
      <c r="D167" s="211"/>
      <c r="E167" s="212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59</v>
      </c>
      <c r="B169" s="211"/>
      <c r="C169" s="211"/>
      <c r="D169" s="211"/>
      <c r="E169" s="212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60</v>
      </c>
      <c r="B171" s="211"/>
      <c r="C171" s="211"/>
      <c r="D171" s="211"/>
      <c r="E171" s="212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154</v>
      </c>
      <c r="B173" s="211"/>
      <c r="C173" s="211"/>
      <c r="D173" s="211"/>
      <c r="E173" s="212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155</v>
      </c>
      <c r="B175" s="179"/>
      <c r="C175" s="179"/>
      <c r="D175" s="179"/>
      <c r="E175" s="180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2"/>
      <c r="B176" s="272"/>
      <c r="C176" s="272"/>
      <c r="D176" s="272"/>
      <c r="E176" s="273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348</v>
      </c>
      <c r="B177" s="179"/>
      <c r="C177" s="179"/>
      <c r="D177" s="179"/>
      <c r="E177" s="180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159" t="s">
        <v>312</v>
      </c>
      <c r="B179" s="160"/>
      <c r="C179" s="160"/>
      <c r="D179" s="160"/>
      <c r="E179" s="16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83" t="s">
        <v>355</v>
      </c>
      <c r="B181" s="283"/>
      <c r="C181" s="283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157" t="s">
        <v>209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280</v>
      </c>
      <c r="AI181" s="60"/>
      <c r="AJ181" s="60"/>
      <c r="AK181" s="60"/>
      <c r="AL181" s="60"/>
      <c r="AM181" s="152">
        <f>SUM(AN25:AN180)</f>
        <v>1363.22552</v>
      </c>
      <c r="AN181" s="152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4" t="s">
        <v>174</v>
      </c>
      <c r="B183" s="275"/>
      <c r="C183" s="275"/>
      <c r="D183" s="276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7"/>
      <c r="B184" s="278"/>
      <c r="C184" s="278"/>
      <c r="D184" s="279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7"/>
      <c r="B185" s="278"/>
      <c r="C185" s="278"/>
      <c r="D185" s="279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7"/>
      <c r="B186" s="278"/>
      <c r="C186" s="278"/>
      <c r="D186" s="279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7"/>
      <c r="B187" s="278"/>
      <c r="C187" s="278"/>
      <c r="D187" s="279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7"/>
      <c r="B188" s="278"/>
      <c r="C188" s="278"/>
      <c r="D188" s="279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7"/>
      <c r="B189" s="278"/>
      <c r="C189" s="278"/>
      <c r="D189" s="279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7"/>
      <c r="B190" s="278"/>
      <c r="C190" s="278"/>
      <c r="D190" s="279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7"/>
      <c r="B191" s="278"/>
      <c r="C191" s="278"/>
      <c r="D191" s="279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7"/>
      <c r="B192" s="278"/>
      <c r="C192" s="278"/>
      <c r="D192" s="279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7"/>
      <c r="B193" s="278"/>
      <c r="C193" s="278"/>
      <c r="D193" s="279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7"/>
      <c r="B194" s="278"/>
      <c r="C194" s="278"/>
      <c r="D194" s="279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7"/>
      <c r="B195" s="278"/>
      <c r="C195" s="278"/>
      <c r="D195" s="279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7"/>
      <c r="B196" s="278"/>
      <c r="C196" s="278"/>
      <c r="D196" s="279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7"/>
      <c r="B197" s="278"/>
      <c r="C197" s="278"/>
      <c r="D197" s="279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7"/>
      <c r="B198" s="278"/>
      <c r="C198" s="278"/>
      <c r="D198" s="279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7"/>
      <c r="B199" s="278"/>
      <c r="C199" s="278"/>
      <c r="D199" s="279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7"/>
      <c r="B200" s="278"/>
      <c r="C200" s="278"/>
      <c r="D200" s="279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7"/>
      <c r="B201" s="278"/>
      <c r="C201" s="278"/>
      <c r="D201" s="279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7"/>
      <c r="B202" s="278"/>
      <c r="C202" s="278"/>
      <c r="D202" s="279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7"/>
      <c r="B203" s="278"/>
      <c r="C203" s="278"/>
      <c r="D203" s="279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7"/>
      <c r="B204" s="278"/>
      <c r="C204" s="278"/>
      <c r="D204" s="279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35" ht="12.75" customHeight="1">
      <c r="A205" s="277"/>
      <c r="B205" s="278"/>
      <c r="C205" s="278"/>
      <c r="D205" s="279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77"/>
      <c r="B206" s="278"/>
      <c r="C206" s="278"/>
      <c r="D206" s="279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77"/>
      <c r="B207" s="278"/>
      <c r="C207" s="278"/>
      <c r="D207" s="279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7"/>
      <c r="B208" s="278"/>
      <c r="C208" s="278"/>
      <c r="D208" s="279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7"/>
      <c r="B209" s="278"/>
      <c r="C209" s="278"/>
      <c r="D209" s="279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7"/>
      <c r="B210" s="278"/>
      <c r="C210" s="278"/>
      <c r="D210" s="279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7"/>
      <c r="B211" s="278"/>
      <c r="C211" s="278"/>
      <c r="D211" s="279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7"/>
      <c r="B212" s="278"/>
      <c r="C212" s="278"/>
      <c r="D212" s="279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7"/>
      <c r="B213" s="278"/>
      <c r="C213" s="278"/>
      <c r="D213" s="279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80"/>
      <c r="B214" s="281"/>
      <c r="C214" s="281"/>
      <c r="D214" s="282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210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211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212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2020-10-09T06:12:00Z</cp:lastPrinted>
  <dcterms:created xsi:type="dcterms:W3CDTF">1996-10-08T23:32:33Z</dcterms:created>
  <dcterms:modified xsi:type="dcterms:W3CDTF">2020-10-12T06:26:54Z</dcterms:modified>
  <cp:category/>
  <cp:version/>
  <cp:contentType/>
  <cp:contentStatus/>
</cp:coreProperties>
</file>